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9 міс " sheetId="17" r:id="rId1"/>
  </sheets>
  <calcPr calcId="162913"/>
</workbook>
</file>

<file path=xl/calcChain.xml><?xml version="1.0" encoding="utf-8"?>
<calcChain xmlns="http://schemas.openxmlformats.org/spreadsheetml/2006/main">
  <c r="O56" i="17" l="1"/>
  <c r="O54" i="17"/>
  <c r="O53" i="17"/>
  <c r="O52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2" i="17"/>
  <c r="O31" i="17"/>
  <c r="O30" i="17"/>
  <c r="O28" i="17"/>
  <c r="O27" i="17"/>
  <c r="O26" i="17"/>
  <c r="O24" i="17"/>
  <c r="O22" i="17"/>
  <c r="O21" i="17"/>
  <c r="O17" i="17"/>
  <c r="O16" i="17"/>
  <c r="O14" i="17"/>
  <c r="O13" i="17"/>
  <c r="E54" i="17"/>
  <c r="E53" i="17"/>
  <c r="E51" i="17"/>
  <c r="E50" i="17"/>
  <c r="E49" i="17"/>
  <c r="E48" i="17"/>
  <c r="E47" i="17"/>
  <c r="E46" i="17"/>
  <c r="E45" i="17"/>
  <c r="E43" i="17"/>
  <c r="E42" i="17"/>
  <c r="E41" i="17"/>
  <c r="E38" i="17"/>
  <c r="E37" i="17"/>
  <c r="E36" i="17"/>
  <c r="E35" i="17"/>
  <c r="E34" i="17"/>
  <c r="E33" i="17" s="1"/>
  <c r="E31" i="17"/>
  <c r="E30" i="17"/>
  <c r="E29" i="17"/>
  <c r="E28" i="17"/>
  <c r="E27" i="17"/>
  <c r="E26" i="17"/>
  <c r="E25" i="17"/>
  <c r="E24" i="17"/>
  <c r="E23" i="17"/>
  <c r="E22" i="17"/>
  <c r="E21" i="17"/>
  <c r="E20" i="17" s="1"/>
  <c r="E18" i="17"/>
  <c r="E17" i="17"/>
  <c r="E16" i="17"/>
  <c r="E15" i="17" s="1"/>
  <c r="E14" i="17"/>
  <c r="E13" i="17"/>
  <c r="E12" i="17"/>
  <c r="E11" i="17" s="1"/>
  <c r="E55" i="17" s="1"/>
  <c r="N51" i="17"/>
  <c r="M51" i="17"/>
  <c r="L51" i="17"/>
  <c r="N33" i="17"/>
  <c r="M33" i="17"/>
  <c r="L33" i="17"/>
  <c r="N29" i="17"/>
  <c r="M29" i="17"/>
  <c r="L29" i="17"/>
  <c r="N25" i="17"/>
  <c r="M25" i="17"/>
  <c r="L25" i="17"/>
  <c r="L20" i="17" s="1"/>
  <c r="N23" i="17"/>
  <c r="M23" i="17"/>
  <c r="M20" i="17" s="1"/>
  <c r="L23" i="17"/>
  <c r="N20" i="17"/>
  <c r="N18" i="17"/>
  <c r="M18" i="17"/>
  <c r="L18" i="17"/>
  <c r="N15" i="17"/>
  <c r="M15" i="17"/>
  <c r="L15" i="17"/>
  <c r="L11" i="17" s="1"/>
  <c r="N12" i="17"/>
  <c r="M12" i="17"/>
  <c r="L12" i="17"/>
  <c r="N11" i="17"/>
  <c r="D51" i="17"/>
  <c r="D33" i="17"/>
  <c r="D29" i="17"/>
  <c r="D25" i="17"/>
  <c r="D23" i="17"/>
  <c r="D20" i="17" s="1"/>
  <c r="D15" i="17"/>
  <c r="D12" i="17"/>
  <c r="D11" i="17"/>
  <c r="D55" i="17" s="1"/>
  <c r="L55" i="17" l="1"/>
  <c r="L57" i="17" s="1"/>
  <c r="M11" i="17"/>
  <c r="N55" i="17"/>
  <c r="N57" i="17" s="1"/>
  <c r="E56" i="17"/>
  <c r="E57" i="17" s="1"/>
  <c r="M55" i="17"/>
  <c r="M57" i="17" s="1"/>
  <c r="D56" i="17"/>
  <c r="D57" i="17" s="1"/>
  <c r="P54" i="17" l="1"/>
  <c r="Q54" i="17" s="1"/>
  <c r="P53" i="17"/>
  <c r="Q53" i="17" s="1"/>
  <c r="P52" i="17"/>
  <c r="O51" i="17"/>
  <c r="K51" i="17"/>
  <c r="J51" i="17"/>
  <c r="I51" i="17"/>
  <c r="H51" i="17"/>
  <c r="G51" i="17"/>
  <c r="F51" i="17"/>
  <c r="C51" i="17"/>
  <c r="B51" i="17"/>
  <c r="P50" i="17"/>
  <c r="Q50" i="17" s="1"/>
  <c r="P44" i="17"/>
  <c r="P43" i="17"/>
  <c r="Q43" i="17" s="1"/>
  <c r="P42" i="17"/>
  <c r="Q42" i="17" s="1"/>
  <c r="P41" i="17"/>
  <c r="Q41" i="17" s="1"/>
  <c r="P40" i="17"/>
  <c r="P39" i="17"/>
  <c r="P38" i="17"/>
  <c r="Q38" i="17" s="1"/>
  <c r="P37" i="17"/>
  <c r="Q37" i="17" s="1"/>
  <c r="P36" i="17"/>
  <c r="Q36" i="17" s="1"/>
  <c r="K33" i="17"/>
  <c r="J33" i="17"/>
  <c r="I33" i="17"/>
  <c r="H33" i="17"/>
  <c r="G33" i="17"/>
  <c r="F33" i="17"/>
  <c r="C33" i="17"/>
  <c r="B33" i="17"/>
  <c r="P32" i="17"/>
  <c r="O29" i="17"/>
  <c r="K29" i="17"/>
  <c r="K20" i="17" s="1"/>
  <c r="J29" i="17"/>
  <c r="I29" i="17"/>
  <c r="I20" i="17" s="1"/>
  <c r="H29" i="17"/>
  <c r="G29" i="17"/>
  <c r="G20" i="17" s="1"/>
  <c r="F29" i="17"/>
  <c r="C29" i="17"/>
  <c r="B29" i="17"/>
  <c r="P28" i="17"/>
  <c r="Q28" i="17" s="1"/>
  <c r="P27" i="17"/>
  <c r="Q27" i="17" s="1"/>
  <c r="P26" i="17"/>
  <c r="Q26" i="17" s="1"/>
  <c r="O25" i="17"/>
  <c r="P25" i="17" s="1"/>
  <c r="Q25" i="17" s="1"/>
  <c r="K25" i="17"/>
  <c r="J25" i="17"/>
  <c r="I25" i="17"/>
  <c r="H25" i="17"/>
  <c r="G25" i="17"/>
  <c r="F25" i="17"/>
  <c r="C25" i="17"/>
  <c r="B25" i="17"/>
  <c r="P24" i="17"/>
  <c r="O23" i="17"/>
  <c r="K23" i="17"/>
  <c r="J23" i="17"/>
  <c r="I23" i="17"/>
  <c r="H23" i="17"/>
  <c r="H20" i="17" s="1"/>
  <c r="G23" i="17"/>
  <c r="F23" i="17"/>
  <c r="F20" i="17" s="1"/>
  <c r="C23" i="17"/>
  <c r="C20" i="17" s="1"/>
  <c r="B23" i="17"/>
  <c r="P22" i="17"/>
  <c r="Q22" i="17" s="1"/>
  <c r="P21" i="17"/>
  <c r="J20" i="17"/>
  <c r="B20" i="17"/>
  <c r="O19" i="17"/>
  <c r="P19" i="17" s="1"/>
  <c r="P18" i="17" s="1"/>
  <c r="O18" i="17"/>
  <c r="K18" i="17"/>
  <c r="J18" i="17"/>
  <c r="I18" i="17"/>
  <c r="H18" i="17"/>
  <c r="G18" i="17"/>
  <c r="F18" i="17"/>
  <c r="B18" i="17"/>
  <c r="O15" i="17"/>
  <c r="K15" i="17"/>
  <c r="J15" i="17"/>
  <c r="I15" i="17"/>
  <c r="H15" i="17"/>
  <c r="G15" i="17"/>
  <c r="F15" i="17"/>
  <c r="C15" i="17"/>
  <c r="B15" i="17"/>
  <c r="O12" i="17"/>
  <c r="K12" i="17"/>
  <c r="J12" i="17"/>
  <c r="I12" i="17"/>
  <c r="H12" i="17"/>
  <c r="G12" i="17"/>
  <c r="F12" i="17"/>
  <c r="C12" i="17"/>
  <c r="B12" i="17"/>
  <c r="I11" i="17"/>
  <c r="C11" i="17"/>
  <c r="B11" i="17"/>
  <c r="B55" i="17" s="1"/>
  <c r="P51" i="17" l="1"/>
  <c r="Q51" i="17" s="1"/>
  <c r="O11" i="17"/>
  <c r="G11" i="17"/>
  <c r="G55" i="17" s="1"/>
  <c r="G57" i="17" s="1"/>
  <c r="K11" i="17"/>
  <c r="F11" i="17"/>
  <c r="F55" i="17" s="1"/>
  <c r="F57" i="17" s="1"/>
  <c r="H11" i="17"/>
  <c r="H55" i="17" s="1"/>
  <c r="H57" i="17" s="1"/>
  <c r="J11" i="17"/>
  <c r="J55" i="17" s="1"/>
  <c r="J57" i="17" s="1"/>
  <c r="I55" i="17"/>
  <c r="I57" i="17" s="1"/>
  <c r="K55" i="17"/>
  <c r="K57" i="17" s="1"/>
  <c r="C55" i="17"/>
  <c r="P13" i="17"/>
  <c r="P14" i="17"/>
  <c r="Q14" i="17" s="1"/>
  <c r="P16" i="17"/>
  <c r="P17" i="17"/>
  <c r="Q17" i="17" s="1"/>
  <c r="P30" i="17"/>
  <c r="Q30" i="17" s="1"/>
  <c r="P31" i="17"/>
  <c r="Q31" i="17" s="1"/>
  <c r="O33" i="17"/>
  <c r="O20" i="17" s="1"/>
  <c r="P34" i="17"/>
  <c r="P35" i="17"/>
  <c r="P45" i="17"/>
  <c r="Q45" i="17" s="1"/>
  <c r="P46" i="17"/>
  <c r="Q46" i="17" s="1"/>
  <c r="P47" i="17"/>
  <c r="Q47" i="17" s="1"/>
  <c r="P48" i="17"/>
  <c r="Q48" i="17" s="1"/>
  <c r="P49" i="17"/>
  <c r="B56" i="17"/>
  <c r="B57" i="17" s="1"/>
  <c r="Q21" i="17"/>
  <c r="P23" i="17"/>
  <c r="Q23" i="17" s="1"/>
  <c r="Q24" i="17"/>
  <c r="C56" i="17"/>
  <c r="C57" i="17" s="1"/>
  <c r="Q13" i="17"/>
  <c r="Q16" i="17"/>
  <c r="Q34" i="17"/>
  <c r="O55" i="17" l="1"/>
  <c r="O57" i="17" s="1"/>
  <c r="P12" i="17"/>
  <c r="Q12" i="17" s="1"/>
  <c r="P33" i="17"/>
  <c r="Q33" i="17" s="1"/>
  <c r="P15" i="17"/>
  <c r="Q15" i="17" s="1"/>
  <c r="P29" i="17"/>
  <c r="Q29" i="17" s="1"/>
  <c r="P11" i="17"/>
  <c r="Q11" i="17" s="1"/>
  <c r="P20" i="17" l="1"/>
  <c r="Q20" i="17" s="1"/>
</calcChain>
</file>

<file path=xl/sharedStrings.xml><?xml version="1.0" encoding="utf-8"?>
<sst xmlns="http://schemas.openxmlformats.org/spreadsheetml/2006/main" count="77" uniqueCount="75">
  <si>
    <t>Показники</t>
  </si>
  <si>
    <t>Дохід від основної діяльності - реалізації продукції (товарів, робіт, послуг) (розшифрувати)</t>
  </si>
  <si>
    <t>Інші доходи (розшифрувати)</t>
  </si>
  <si>
    <t>Фінансовий результат по підприємству</t>
  </si>
  <si>
    <t>Податок на прибуток</t>
  </si>
  <si>
    <t>Фінансовий результат після оподаткування</t>
  </si>
  <si>
    <t>КП "ЗАРІЧЧЯ"</t>
  </si>
  <si>
    <t>водопостачання</t>
  </si>
  <si>
    <t>послуги і роботи по благоустрою</t>
  </si>
  <si>
    <t>послуга з поводження з побутовими відходами</t>
  </si>
  <si>
    <t>матеріали (благоустрій)</t>
  </si>
  <si>
    <t>І кв</t>
  </si>
  <si>
    <t>Доходи без ПДВ, з них</t>
  </si>
  <si>
    <t>Витрати без ПДВ, з них</t>
  </si>
  <si>
    <t>Витрати на заробітну плату</t>
  </si>
  <si>
    <t>Нарахування ЄСВ</t>
  </si>
  <si>
    <t>Фінансування робіт з бюджету (розшифрувати)</t>
  </si>
  <si>
    <r>
      <t xml:space="preserve">Оплата за комунальні послуги </t>
    </r>
    <r>
      <rPr>
        <i/>
        <sz val="11"/>
        <color indexed="8"/>
        <rFont val="Times New Roman"/>
        <family val="1"/>
        <charset val="204"/>
      </rPr>
      <t>(розшифрувати)</t>
    </r>
  </si>
  <si>
    <r>
      <t xml:space="preserve">Матеріали, інвентар </t>
    </r>
    <r>
      <rPr>
        <i/>
        <sz val="11"/>
        <color indexed="8"/>
        <rFont val="Times New Roman"/>
        <family val="1"/>
        <charset val="204"/>
      </rPr>
      <t>(розшифрувати)</t>
    </r>
  </si>
  <si>
    <r>
      <t xml:space="preserve">Господарські витрати </t>
    </r>
    <r>
      <rPr>
        <i/>
        <sz val="11"/>
        <color indexed="8"/>
        <rFont val="Times New Roman"/>
        <family val="1"/>
        <charset val="204"/>
      </rPr>
      <t>(розшифрувати)</t>
    </r>
  </si>
  <si>
    <t>Амортизаційні відрахування</t>
  </si>
  <si>
    <r>
      <t xml:space="preserve">Оплата послуг сторонніх організацій </t>
    </r>
    <r>
      <rPr>
        <i/>
        <sz val="11"/>
        <color indexed="8"/>
        <rFont val="Times New Roman"/>
        <family val="1"/>
        <charset val="204"/>
      </rPr>
      <t>(розшифрувати)</t>
    </r>
  </si>
  <si>
    <t>Інші витрати</t>
  </si>
  <si>
    <t xml:space="preserve">    оренда приміщення (3м*5м*15грн*12міс)</t>
  </si>
  <si>
    <t xml:space="preserve">    паливно-мастильні матеріали</t>
  </si>
  <si>
    <t xml:space="preserve">   послуги ІРЦ КП 2,4%</t>
  </si>
  <si>
    <t xml:space="preserve">   експертиза питомих втрат води</t>
  </si>
  <si>
    <t xml:space="preserve">   послуги СЕС</t>
  </si>
  <si>
    <t xml:space="preserve">   послуги захоронення сміття</t>
  </si>
  <si>
    <t xml:space="preserve">   послуги екскаватора по ліквідації поривів</t>
  </si>
  <si>
    <t xml:space="preserve">   послуги Укрпошта</t>
  </si>
  <si>
    <t xml:space="preserve">    канцтовари</t>
  </si>
  <si>
    <t xml:space="preserve">   послуги банку (Приватбанк, Ощадбанк)</t>
  </si>
  <si>
    <t xml:space="preserve">   центр сертифікації ключів</t>
  </si>
  <si>
    <t xml:space="preserve">   обслуговування комп"ютерних програм (Медок)</t>
  </si>
  <si>
    <t xml:space="preserve">   реєстрація підприємства</t>
  </si>
  <si>
    <t xml:space="preserve">   зарядка катріджа (2*12*130грн), ремонт</t>
  </si>
  <si>
    <t xml:space="preserve">   відрядження (60грн+120грн*2)*3</t>
  </si>
  <si>
    <t xml:space="preserve">   податки (спецводокор,надра)</t>
  </si>
  <si>
    <t>до Порядку складання, затвердження та</t>
  </si>
  <si>
    <t>контролю виконання фінансових</t>
  </si>
  <si>
    <t>планів комунальних підприємств</t>
  </si>
  <si>
    <t xml:space="preserve">   електроенергія на підйом води у водонапірні башти</t>
  </si>
  <si>
    <t xml:space="preserve">   поточний ремонт водопровідних башт</t>
  </si>
  <si>
    <t xml:space="preserve">   послуги по підготовці і виготовленню ПКД на кап. ремонт водопровідних башт</t>
  </si>
  <si>
    <t xml:space="preserve">    ліквідація стихійних сміттєзвалищ в селах</t>
  </si>
  <si>
    <t xml:space="preserve">    корчування дерев на кладовищах сіл</t>
  </si>
  <si>
    <t xml:space="preserve">    горніння снігу</t>
  </si>
  <si>
    <t xml:space="preserve">    послуги з виготовл. документації на отримання спеціального дозволу користування надрами</t>
  </si>
  <si>
    <t xml:space="preserve">    доставка і придбання породи, щебеню, піску для ремонту вулиць в селах</t>
  </si>
  <si>
    <t xml:space="preserve">    обрізання дерев, кущів на кладовищах сіл</t>
  </si>
  <si>
    <t xml:space="preserve">    матеріали і ремонт (прямі витрати)</t>
  </si>
  <si>
    <t>січень</t>
  </si>
  <si>
    <t>лютий</t>
  </si>
  <si>
    <t>березень</t>
  </si>
  <si>
    <t>благодійні внески</t>
  </si>
  <si>
    <t>Додаток №4</t>
  </si>
  <si>
    <t>Планові показники звітного періоду</t>
  </si>
  <si>
    <t>Фактичні показники звітного періоду</t>
  </si>
  <si>
    <t>Відхилення фактичних показників від плану</t>
  </si>
  <si>
    <t>В сумі</t>
  </si>
  <si>
    <t>у %</t>
  </si>
  <si>
    <t>квітень</t>
  </si>
  <si>
    <t>травень</t>
  </si>
  <si>
    <t>ІІ кв</t>
  </si>
  <si>
    <t>червень</t>
  </si>
  <si>
    <t>Директор</t>
  </si>
  <si>
    <t>Алла ПАТУТА</t>
  </si>
  <si>
    <t>Економіст</t>
  </si>
  <si>
    <t>Світлана ЛОШЕНЮК</t>
  </si>
  <si>
    <t>ІІІ кв</t>
  </si>
  <si>
    <t>липень</t>
  </si>
  <si>
    <t>серпень</t>
  </si>
  <si>
    <t>вересень</t>
  </si>
  <si>
    <t xml:space="preserve"> Аналіз виконання фінансового плану за 9 місяців 2022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</si>
</sst>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2" fillId="0" borderId="17" xfId="0" applyNumberFormat="1" applyFont="1" applyBorder="1"/>
    <xf numFmtId="164" fontId="12" fillId="0" borderId="18" xfId="0" applyNumberFormat="1" applyFont="1" applyBorder="1"/>
    <xf numFmtId="165" fontId="15" fillId="2" borderId="16" xfId="0" applyNumberFormat="1" applyFont="1" applyFill="1" applyBorder="1" applyAlignment="1">
      <alignment horizontal="center"/>
    </xf>
    <xf numFmtId="165" fontId="12" fillId="0" borderId="17" xfId="0" applyNumberFormat="1" applyFont="1" applyBorder="1"/>
    <xf numFmtId="165" fontId="0" fillId="0" borderId="18" xfId="0" applyNumberFormat="1" applyBorder="1"/>
    <xf numFmtId="165" fontId="6" fillId="0" borderId="17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 vertical="center"/>
    </xf>
    <xf numFmtId="165" fontId="0" fillId="0" borderId="17" xfId="0" applyNumberFormat="1" applyBorder="1"/>
    <xf numFmtId="165" fontId="2" fillId="2" borderId="3" xfId="0" applyNumberFormat="1" applyFont="1" applyFill="1" applyBorder="1" applyAlignment="1">
      <alignment horizontal="center"/>
    </xf>
    <xf numFmtId="164" fontId="16" fillId="0" borderId="17" xfId="0" applyNumberFormat="1" applyFont="1" applyBorder="1"/>
    <xf numFmtId="164" fontId="16" fillId="0" borderId="18" xfId="0" applyNumberFormat="1" applyFont="1" applyBorder="1"/>
    <xf numFmtId="165" fontId="15" fillId="2" borderId="18" xfId="0" applyNumberFormat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 wrapText="1"/>
    </xf>
    <xf numFmtId="164" fontId="1" fillId="0" borderId="1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4" fontId="14" fillId="0" borderId="1" xfId="0" applyNumberFormat="1" applyFont="1" applyBorder="1"/>
    <xf numFmtId="4" fontId="14" fillId="0" borderId="13" xfId="0" applyNumberFormat="1" applyFont="1" applyBorder="1"/>
    <xf numFmtId="164" fontId="4" fillId="2" borderId="12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5" fillId="2" borderId="13" xfId="0" applyNumberFormat="1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164" fontId="8" fillId="5" borderId="12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164" fontId="9" fillId="5" borderId="0" xfId="0" applyNumberFormat="1" applyFont="1" applyFill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 wrapText="1"/>
    </xf>
    <xf numFmtId="164" fontId="1" fillId="5" borderId="30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 wrapText="1"/>
    </xf>
    <xf numFmtId="0" fontId="17" fillId="0" borderId="0" xfId="0" applyFont="1" applyAlignment="1"/>
    <xf numFmtId="164" fontId="16" fillId="0" borderId="33" xfId="0" applyNumberFormat="1" applyFont="1" applyBorder="1"/>
    <xf numFmtId="164" fontId="16" fillId="0" borderId="29" xfId="0" applyNumberFormat="1" applyFont="1" applyBorder="1"/>
    <xf numFmtId="164" fontId="12" fillId="0" borderId="18" xfId="0" applyNumberFormat="1" applyFont="1" applyBorder="1" applyAlignment="1">
      <alignment horizontal="center" vertical="center"/>
    </xf>
    <xf numFmtId="165" fontId="1" fillId="4" borderId="29" xfId="0" applyNumberFormat="1" applyFont="1" applyFill="1" applyBorder="1" applyAlignment="1">
      <alignment horizontal="center"/>
    </xf>
    <xf numFmtId="165" fontId="14" fillId="4" borderId="18" xfId="0" applyNumberFormat="1" applyFont="1" applyFill="1" applyBorder="1"/>
    <xf numFmtId="165" fontId="1" fillId="4" borderId="18" xfId="0" applyNumberFormat="1" applyFont="1" applyFill="1" applyBorder="1" applyAlignment="1">
      <alignment horizontal="center"/>
    </xf>
    <xf numFmtId="165" fontId="1" fillId="4" borderId="27" xfId="0" applyNumberFormat="1" applyFont="1" applyFill="1" applyBorder="1" applyAlignment="1">
      <alignment horizontal="center"/>
    </xf>
    <xf numFmtId="165" fontId="2" fillId="4" borderId="18" xfId="0" applyNumberFormat="1" applyFont="1" applyFill="1" applyBorder="1" applyAlignment="1">
      <alignment horizontal="center"/>
    </xf>
    <xf numFmtId="165" fontId="14" fillId="4" borderId="18" xfId="0" applyNumberFormat="1" applyFont="1" applyFill="1" applyBorder="1" applyAlignment="1">
      <alignment horizontal="center" vertical="center"/>
    </xf>
    <xf numFmtId="165" fontId="2" fillId="4" borderId="18" xfId="0" applyNumberFormat="1" applyFont="1" applyFill="1" applyBorder="1" applyAlignment="1">
      <alignment horizontal="center" vertical="top" wrapText="1"/>
    </xf>
    <xf numFmtId="165" fontId="12" fillId="4" borderId="1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wrapText="1"/>
    </xf>
    <xf numFmtId="164" fontId="4" fillId="2" borderId="34" xfId="0" applyNumberFormat="1" applyFont="1" applyFill="1" applyBorder="1" applyAlignment="1">
      <alignment horizontal="center" wrapText="1"/>
    </xf>
    <xf numFmtId="0" fontId="9" fillId="0" borderId="0" xfId="0" applyFont="1"/>
    <xf numFmtId="164" fontId="4" fillId="0" borderId="12" xfId="0" applyNumberFormat="1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164" fontId="15" fillId="2" borderId="30" xfId="0" applyNumberFormat="1" applyFont="1" applyFill="1" applyBorder="1" applyAlignment="1">
      <alignment horizontal="center" wrapText="1"/>
    </xf>
    <xf numFmtId="164" fontId="15" fillId="2" borderId="22" xfId="0" applyNumberFormat="1" applyFont="1" applyFill="1" applyBorder="1" applyAlignment="1">
      <alignment horizontal="center" wrapText="1"/>
    </xf>
    <xf numFmtId="164" fontId="15" fillId="2" borderId="24" xfId="0" applyNumberFormat="1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vertical="center" textRotation="90"/>
    </xf>
    <xf numFmtId="0" fontId="9" fillId="3" borderId="39" xfId="0" applyFont="1" applyFill="1" applyBorder="1" applyAlignment="1">
      <alignment horizontal="center" vertical="center" textRotation="88"/>
    </xf>
    <xf numFmtId="0" fontId="9" fillId="3" borderId="40" xfId="0" applyFont="1" applyFill="1" applyBorder="1" applyAlignment="1">
      <alignment horizontal="center" vertical="center" textRotation="90"/>
    </xf>
    <xf numFmtId="0" fontId="6" fillId="0" borderId="40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textRotation="90"/>
    </xf>
    <xf numFmtId="0" fontId="9" fillId="3" borderId="42" xfId="0" applyFont="1" applyFill="1" applyBorder="1" applyAlignment="1">
      <alignment horizontal="center" vertical="center" textRotation="90"/>
    </xf>
    <xf numFmtId="164" fontId="4" fillId="2" borderId="22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9" fillId="5" borderId="31" xfId="0" applyNumberFormat="1" applyFont="1" applyFill="1" applyBorder="1" applyAlignment="1">
      <alignment horizontal="center" vertical="center" wrapText="1"/>
    </xf>
    <xf numFmtId="4" fontId="9" fillId="5" borderId="3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topLeftCell="A46" workbookViewId="0">
      <selection activeCell="S11" sqref="S11"/>
    </sheetView>
  </sheetViews>
  <sheetFormatPr defaultRowHeight="15" x14ac:dyDescent="0.25"/>
  <cols>
    <col min="1" max="1" width="26" customWidth="1"/>
    <col min="2" max="2" width="0.140625" customWidth="1"/>
    <col min="3" max="4" width="14" hidden="1" customWidth="1"/>
    <col min="5" max="5" width="14" customWidth="1"/>
    <col min="6" max="6" width="0.140625" customWidth="1"/>
    <col min="7" max="7" width="0.28515625" customWidth="1"/>
    <col min="8" max="8" width="9.28515625" hidden="1" customWidth="1"/>
    <col min="9" max="9" width="8.7109375" hidden="1" customWidth="1"/>
    <col min="10" max="10" width="9.28515625" hidden="1" customWidth="1"/>
    <col min="11" max="11" width="8.7109375" hidden="1" customWidth="1"/>
    <col min="12" max="13" width="9.28515625" hidden="1" customWidth="1"/>
    <col min="14" max="14" width="8.7109375" hidden="1" customWidth="1"/>
    <col min="15" max="15" width="14.5703125" customWidth="1"/>
  </cols>
  <sheetData>
    <row r="1" spans="1:17" x14ac:dyDescent="0.25">
      <c r="O1" s="7" t="s">
        <v>56</v>
      </c>
      <c r="P1" s="6"/>
      <c r="Q1" s="6"/>
    </row>
    <row r="2" spans="1:17" x14ac:dyDescent="0.25">
      <c r="O2" s="7" t="s">
        <v>39</v>
      </c>
      <c r="P2" s="6"/>
      <c r="Q2" s="6"/>
    </row>
    <row r="3" spans="1:17" x14ac:dyDescent="0.25">
      <c r="O3" s="7" t="s">
        <v>40</v>
      </c>
      <c r="P3" s="6"/>
      <c r="Q3" s="6"/>
    </row>
    <row r="4" spans="1:17" x14ac:dyDescent="0.25">
      <c r="O4" s="8" t="s">
        <v>41</v>
      </c>
      <c r="P4" s="9"/>
      <c r="Q4" s="9"/>
    </row>
    <row r="5" spans="1:17" x14ac:dyDescent="0.25">
      <c r="O5" s="8"/>
      <c r="P5" s="9"/>
      <c r="Q5" s="9"/>
    </row>
    <row r="6" spans="1:17" ht="18.75" x14ac:dyDescent="0.3">
      <c r="A6" s="81" t="s">
        <v>74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18.75" x14ac:dyDescent="0.3">
      <c r="A7" s="81"/>
      <c r="B7" s="81"/>
      <c r="C7" s="81"/>
      <c r="D7" s="81"/>
      <c r="E7" s="81" t="s">
        <v>6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ht="15.75" thickBot="1" x14ac:dyDescent="0.3"/>
    <row r="9" spans="1:17" ht="63.75" customHeight="1" thickBot="1" x14ac:dyDescent="0.3">
      <c r="A9" s="115" t="s">
        <v>0</v>
      </c>
      <c r="B9" s="110" t="s">
        <v>57</v>
      </c>
      <c r="C9" s="111"/>
      <c r="D9" s="112"/>
      <c r="E9" s="119" t="s">
        <v>57</v>
      </c>
      <c r="F9" s="113" t="s">
        <v>58</v>
      </c>
      <c r="G9" s="114"/>
      <c r="H9" s="114"/>
      <c r="I9" s="114"/>
      <c r="J9" s="114"/>
      <c r="K9" s="114"/>
      <c r="L9" s="114"/>
      <c r="M9" s="114"/>
      <c r="N9" s="114"/>
      <c r="O9" s="117" t="s">
        <v>58</v>
      </c>
      <c r="P9" s="108" t="s">
        <v>59</v>
      </c>
      <c r="Q9" s="109"/>
    </row>
    <row r="10" spans="1:17" ht="47.25" thickBot="1" x14ac:dyDescent="0.3">
      <c r="A10" s="116"/>
      <c r="B10" s="97" t="s">
        <v>11</v>
      </c>
      <c r="C10" s="97" t="s">
        <v>64</v>
      </c>
      <c r="D10" s="104" t="s">
        <v>70</v>
      </c>
      <c r="E10" s="120"/>
      <c r="F10" s="101" t="s">
        <v>52</v>
      </c>
      <c r="G10" s="102" t="s">
        <v>53</v>
      </c>
      <c r="H10" s="103" t="s">
        <v>54</v>
      </c>
      <c r="I10" s="103" t="s">
        <v>62</v>
      </c>
      <c r="J10" s="103" t="s">
        <v>63</v>
      </c>
      <c r="K10" s="103" t="s">
        <v>65</v>
      </c>
      <c r="L10" s="105" t="s">
        <v>71</v>
      </c>
      <c r="M10" s="105" t="s">
        <v>72</v>
      </c>
      <c r="N10" s="106" t="s">
        <v>73</v>
      </c>
      <c r="O10" s="118"/>
      <c r="P10" s="18" t="s">
        <v>60</v>
      </c>
      <c r="Q10" s="19" t="s">
        <v>61</v>
      </c>
    </row>
    <row r="11" spans="1:17" ht="18" customHeight="1" thickBot="1" x14ac:dyDescent="0.3">
      <c r="A11" s="10" t="s">
        <v>12</v>
      </c>
      <c r="B11" s="33">
        <f>B12+B15+B18</f>
        <v>631.79999999999995</v>
      </c>
      <c r="C11" s="78">
        <f t="shared" ref="C11:D11" si="0">C12+C15</f>
        <v>728.3</v>
      </c>
      <c r="D11" s="78">
        <f t="shared" si="0"/>
        <v>720.5</v>
      </c>
      <c r="E11" s="107">
        <f>E12+E15+E18</f>
        <v>2080.6000000000004</v>
      </c>
      <c r="F11" s="98">
        <f>F12+F15+F18</f>
        <v>132856.31</v>
      </c>
      <c r="G11" s="99">
        <f t="shared" ref="G11:N11" si="1">G12+G15+G18</f>
        <v>129434.71</v>
      </c>
      <c r="H11" s="100">
        <f t="shared" si="1"/>
        <v>172727.91999999998</v>
      </c>
      <c r="I11" s="100">
        <f t="shared" si="1"/>
        <v>143133.01</v>
      </c>
      <c r="J11" s="100">
        <f t="shared" si="1"/>
        <v>211072.26</v>
      </c>
      <c r="K11" s="100">
        <f t="shared" si="1"/>
        <v>147407.01999999999</v>
      </c>
      <c r="L11" s="100">
        <f t="shared" si="1"/>
        <v>119239.2</v>
      </c>
      <c r="M11" s="100">
        <f t="shared" si="1"/>
        <v>408537.66000000003</v>
      </c>
      <c r="N11" s="100">
        <f t="shared" si="1"/>
        <v>92168.67</v>
      </c>
      <c r="O11" s="80">
        <f>O12+O15+O18</f>
        <v>1556.5767599999999</v>
      </c>
      <c r="P11" s="93">
        <f t="shared" ref="P11" si="2">P12+P15+P18</f>
        <v>-524.02323999999999</v>
      </c>
      <c r="Q11" s="94">
        <f t="shared" ref="Q11:Q17" si="3">P11/E11*100</f>
        <v>-25.186159761607225</v>
      </c>
    </row>
    <row r="12" spans="1:17" ht="54" x14ac:dyDescent="0.25">
      <c r="A12" s="11" t="s">
        <v>1</v>
      </c>
      <c r="B12" s="34">
        <f t="shared" ref="B12:N12" si="4">B13+B14</f>
        <v>360.4</v>
      </c>
      <c r="C12" s="58">
        <f t="shared" si="4"/>
        <v>364.1</v>
      </c>
      <c r="D12" s="58">
        <f t="shared" si="4"/>
        <v>369.9</v>
      </c>
      <c r="E12" s="79">
        <f t="shared" si="4"/>
        <v>1094.4000000000001</v>
      </c>
      <c r="F12" s="35">
        <f t="shared" si="4"/>
        <v>51325.599999999999</v>
      </c>
      <c r="G12" s="35">
        <f t="shared" si="4"/>
        <v>54637.58</v>
      </c>
      <c r="H12" s="36">
        <f t="shared" si="4"/>
        <v>58656.240000000005</v>
      </c>
      <c r="I12" s="36">
        <f t="shared" si="4"/>
        <v>60011.35</v>
      </c>
      <c r="J12" s="36">
        <f t="shared" si="4"/>
        <v>113342.93000000001</v>
      </c>
      <c r="K12" s="36">
        <f t="shared" si="4"/>
        <v>68123.239999999991</v>
      </c>
      <c r="L12" s="36">
        <f t="shared" si="4"/>
        <v>79111.61</v>
      </c>
      <c r="M12" s="36">
        <f t="shared" si="4"/>
        <v>65289.77</v>
      </c>
      <c r="N12" s="36">
        <f t="shared" si="4"/>
        <v>84238.67</v>
      </c>
      <c r="O12" s="85">
        <f>O13+O14</f>
        <v>634.73698999999999</v>
      </c>
      <c r="P12" s="82">
        <f>P13+P14</f>
        <v>-459.66300999999999</v>
      </c>
      <c r="Q12" s="83">
        <f t="shared" si="3"/>
        <v>-42.001371527777778</v>
      </c>
    </row>
    <row r="13" spans="1:17" x14ac:dyDescent="0.25">
      <c r="A13" s="1" t="s">
        <v>7</v>
      </c>
      <c r="B13" s="37">
        <v>260.2</v>
      </c>
      <c r="C13" s="59">
        <v>262</v>
      </c>
      <c r="D13" s="37">
        <v>261.8</v>
      </c>
      <c r="E13" s="71">
        <f>B13+C13+D13</f>
        <v>784</v>
      </c>
      <c r="F13" s="38">
        <v>29851.05</v>
      </c>
      <c r="G13" s="38">
        <v>33329.57</v>
      </c>
      <c r="H13" s="39">
        <v>37306.94</v>
      </c>
      <c r="I13" s="39">
        <v>38660.1</v>
      </c>
      <c r="J13" s="39">
        <v>122040.07</v>
      </c>
      <c r="K13" s="39">
        <v>46155.519999999997</v>
      </c>
      <c r="L13" s="39">
        <v>55721.45</v>
      </c>
      <c r="M13" s="39">
        <v>44119.85</v>
      </c>
      <c r="N13" s="39">
        <v>61778.67</v>
      </c>
      <c r="O13" s="86">
        <f>(F13+G13+H13+I13+J13+K13+L13+M13+N13)/1000</f>
        <v>468.96321999999998</v>
      </c>
      <c r="P13" s="20">
        <f>O13-E13</f>
        <v>-315.03678000000002</v>
      </c>
      <c r="Q13" s="21">
        <f t="shared" si="3"/>
        <v>-40.183262755102042</v>
      </c>
    </row>
    <row r="14" spans="1:17" ht="25.5" x14ac:dyDescent="0.25">
      <c r="A14" s="2" t="s">
        <v>9</v>
      </c>
      <c r="B14" s="37">
        <v>100.2</v>
      </c>
      <c r="C14" s="59">
        <v>102.1</v>
      </c>
      <c r="D14" s="37">
        <v>108.1</v>
      </c>
      <c r="E14" s="71">
        <f>B14+C14+D14</f>
        <v>310.39999999999998</v>
      </c>
      <c r="F14" s="38">
        <v>21474.55</v>
      </c>
      <c r="G14" s="38">
        <v>21308.01</v>
      </c>
      <c r="H14" s="39">
        <v>21349.3</v>
      </c>
      <c r="I14" s="39">
        <v>21351.25</v>
      </c>
      <c r="J14" s="39">
        <v>-8697.14</v>
      </c>
      <c r="K14" s="39">
        <v>21967.72</v>
      </c>
      <c r="L14" s="39">
        <v>23390.16</v>
      </c>
      <c r="M14" s="39">
        <v>21169.919999999998</v>
      </c>
      <c r="N14" s="39">
        <v>22460</v>
      </c>
      <c r="O14" s="86">
        <f>(F14+G14+H14+I14+J14+K14+L14+M14+N14)/1000</f>
        <v>165.77377000000001</v>
      </c>
      <c r="P14" s="20">
        <f>O14-E14</f>
        <v>-144.62622999999996</v>
      </c>
      <c r="Q14" s="21">
        <f t="shared" si="3"/>
        <v>-46.593501932989682</v>
      </c>
    </row>
    <row r="15" spans="1:17" ht="27" x14ac:dyDescent="0.25">
      <c r="A15" s="3" t="s">
        <v>16</v>
      </c>
      <c r="B15" s="34">
        <f t="shared" ref="B15:N15" si="5">B17+B16</f>
        <v>271.39999999999998</v>
      </c>
      <c r="C15" s="58">
        <f t="shared" si="5"/>
        <v>364.2</v>
      </c>
      <c r="D15" s="58">
        <f t="shared" si="5"/>
        <v>350.6</v>
      </c>
      <c r="E15" s="70">
        <f t="shared" si="5"/>
        <v>986.2</v>
      </c>
      <c r="F15" s="35">
        <f t="shared" si="5"/>
        <v>81530.710000000006</v>
      </c>
      <c r="G15" s="35">
        <f t="shared" si="5"/>
        <v>74797.13</v>
      </c>
      <c r="H15" s="36">
        <f t="shared" si="5"/>
        <v>112634.88</v>
      </c>
      <c r="I15" s="36">
        <f t="shared" si="5"/>
        <v>83121.66</v>
      </c>
      <c r="J15" s="36">
        <f t="shared" si="5"/>
        <v>97729.33</v>
      </c>
      <c r="K15" s="36">
        <f t="shared" si="5"/>
        <v>79283.78</v>
      </c>
      <c r="L15" s="36">
        <f t="shared" si="5"/>
        <v>40127.589999999997</v>
      </c>
      <c r="M15" s="36">
        <f t="shared" si="5"/>
        <v>343247.89</v>
      </c>
      <c r="N15" s="36">
        <f t="shared" si="5"/>
        <v>7930</v>
      </c>
      <c r="O15" s="87">
        <f>O17+O16</f>
        <v>920.4029700000001</v>
      </c>
      <c r="P15" s="29">
        <f>P16+P17</f>
        <v>-65.797029999999893</v>
      </c>
      <c r="Q15" s="30">
        <f t="shared" si="3"/>
        <v>-6.671773473940366</v>
      </c>
    </row>
    <row r="16" spans="1:17" x14ac:dyDescent="0.25">
      <c r="A16" s="4" t="s">
        <v>10</v>
      </c>
      <c r="B16" s="37">
        <v>60.4</v>
      </c>
      <c r="C16" s="59">
        <v>64.2</v>
      </c>
      <c r="D16" s="37">
        <v>73.599999999999994</v>
      </c>
      <c r="E16" s="71">
        <f>B16+C16+D16</f>
        <v>198.2</v>
      </c>
      <c r="F16" s="38">
        <v>0</v>
      </c>
      <c r="G16" s="38">
        <v>0</v>
      </c>
      <c r="H16" s="39">
        <v>34560</v>
      </c>
      <c r="I16" s="39"/>
      <c r="J16" s="39"/>
      <c r="K16" s="39"/>
      <c r="L16" s="39">
        <v>3456.7</v>
      </c>
      <c r="M16" s="39">
        <v>261976.13</v>
      </c>
      <c r="N16" s="39"/>
      <c r="O16" s="86">
        <f>(F16+G16+H16+I16+J16+K16+L16+M16+N16)/1000</f>
        <v>299.99283000000003</v>
      </c>
      <c r="P16" s="20">
        <f>O16-E16</f>
        <v>101.79283000000004</v>
      </c>
      <c r="Q16" s="21">
        <f t="shared" si="3"/>
        <v>51.358642785065612</v>
      </c>
    </row>
    <row r="17" spans="1:17" ht="25.5" x14ac:dyDescent="0.25">
      <c r="A17" s="4" t="s">
        <v>8</v>
      </c>
      <c r="B17" s="37">
        <v>211</v>
      </c>
      <c r="C17" s="59">
        <v>300</v>
      </c>
      <c r="D17" s="37">
        <v>277</v>
      </c>
      <c r="E17" s="71">
        <f>B17+C17+D17</f>
        <v>788</v>
      </c>
      <c r="F17" s="38">
        <v>81530.710000000006</v>
      </c>
      <c r="G17" s="38">
        <v>74797.13</v>
      </c>
      <c r="H17" s="39">
        <v>78074.880000000005</v>
      </c>
      <c r="I17" s="39">
        <v>83121.66</v>
      </c>
      <c r="J17" s="39">
        <v>97729.33</v>
      </c>
      <c r="K17" s="39">
        <v>79283.78</v>
      </c>
      <c r="L17" s="39">
        <v>36670.89</v>
      </c>
      <c r="M17" s="39">
        <v>81271.759999999995</v>
      </c>
      <c r="N17" s="39">
        <v>7930</v>
      </c>
      <c r="O17" s="86">
        <f>(F17+G17+H17+I17+J17+K17+L17+M17+N17)/1000</f>
        <v>620.41014000000007</v>
      </c>
      <c r="P17" s="20">
        <f>O17-E17</f>
        <v>-167.58985999999993</v>
      </c>
      <c r="Q17" s="21">
        <f t="shared" si="3"/>
        <v>-21.26774873096446</v>
      </c>
    </row>
    <row r="18" spans="1:17" ht="27" x14ac:dyDescent="0.25">
      <c r="A18" s="3" t="s">
        <v>2</v>
      </c>
      <c r="B18" s="34">
        <f>B19</f>
        <v>0</v>
      </c>
      <c r="C18" s="60"/>
      <c r="D18" s="43"/>
      <c r="E18" s="70">
        <f>E19</f>
        <v>0</v>
      </c>
      <c r="F18" s="34">
        <f t="shared" ref="F18:O18" si="6">F19</f>
        <v>0</v>
      </c>
      <c r="G18" s="34">
        <f t="shared" si="6"/>
        <v>0</v>
      </c>
      <c r="H18" s="58">
        <f t="shared" si="6"/>
        <v>1436.8</v>
      </c>
      <c r="I18" s="58">
        <f t="shared" si="6"/>
        <v>0</v>
      </c>
      <c r="J18" s="58">
        <f t="shared" si="6"/>
        <v>0</v>
      </c>
      <c r="K18" s="58">
        <f t="shared" si="6"/>
        <v>0</v>
      </c>
      <c r="L18" s="58">
        <f t="shared" si="6"/>
        <v>0</v>
      </c>
      <c r="M18" s="58">
        <f t="shared" si="6"/>
        <v>0</v>
      </c>
      <c r="N18" s="58">
        <f t="shared" si="6"/>
        <v>0</v>
      </c>
      <c r="O18" s="88">
        <f t="shared" si="6"/>
        <v>1.4367999999999999</v>
      </c>
      <c r="P18" s="29">
        <f>P19</f>
        <v>1.4367999999999999</v>
      </c>
      <c r="Q18" s="30"/>
    </row>
    <row r="19" spans="1:17" x14ac:dyDescent="0.25">
      <c r="A19" s="4" t="s">
        <v>55</v>
      </c>
      <c r="B19" s="37"/>
      <c r="C19" s="69"/>
      <c r="D19" s="96"/>
      <c r="E19" s="71"/>
      <c r="F19" s="38">
        <v>0</v>
      </c>
      <c r="G19" s="38">
        <v>0</v>
      </c>
      <c r="H19" s="39">
        <v>1436.8</v>
      </c>
      <c r="I19" s="39"/>
      <c r="J19" s="39"/>
      <c r="K19" s="39"/>
      <c r="L19" s="39"/>
      <c r="M19" s="39"/>
      <c r="N19" s="39"/>
      <c r="O19" s="86">
        <f>(F19+G19+H19+I19+J19+K19)/1000</f>
        <v>1.4367999999999999</v>
      </c>
      <c r="P19" s="20">
        <f>O19-E19</f>
        <v>1.4367999999999999</v>
      </c>
      <c r="Q19" s="21"/>
    </row>
    <row r="20" spans="1:17" x14ac:dyDescent="0.25">
      <c r="A20" s="12" t="s">
        <v>13</v>
      </c>
      <c r="B20" s="40">
        <f t="shared" ref="B20:P20" si="7">B21+B22+B23+B25+B29+B32+B33+B51</f>
        <v>630.00000000000011</v>
      </c>
      <c r="C20" s="61">
        <f t="shared" si="7"/>
        <v>724</v>
      </c>
      <c r="D20" s="61">
        <f t="shared" si="7"/>
        <v>719.9</v>
      </c>
      <c r="E20" s="40">
        <f t="shared" si="7"/>
        <v>2073.9</v>
      </c>
      <c r="F20" s="41">
        <f t="shared" si="7"/>
        <v>173223.7</v>
      </c>
      <c r="G20" s="41">
        <f t="shared" si="7"/>
        <v>167019.21</v>
      </c>
      <c r="H20" s="42">
        <f t="shared" si="7"/>
        <v>228918.34999999998</v>
      </c>
      <c r="I20" s="42">
        <f t="shared" si="7"/>
        <v>196431.67</v>
      </c>
      <c r="J20" s="42">
        <f t="shared" si="7"/>
        <v>185689.59000000003</v>
      </c>
      <c r="K20" s="42">
        <f t="shared" si="7"/>
        <v>181034.83000000002</v>
      </c>
      <c r="L20" s="42">
        <f t="shared" si="7"/>
        <v>168637.96</v>
      </c>
      <c r="M20" s="42">
        <f>M21+M22+M23+M25+M29+M32+M33+M51</f>
        <v>195111.41999999998</v>
      </c>
      <c r="N20" s="42">
        <f t="shared" si="7"/>
        <v>151963.20000000001</v>
      </c>
      <c r="O20" s="31">
        <f t="shared" si="7"/>
        <v>1648.0299300000001</v>
      </c>
      <c r="P20" s="22">
        <f t="shared" si="7"/>
        <v>-425.87007000000006</v>
      </c>
      <c r="Q20" s="31">
        <f>P20/E20*100</f>
        <v>-20.534744683928832</v>
      </c>
    </row>
    <row r="21" spans="1:17" ht="30" x14ac:dyDescent="0.25">
      <c r="A21" s="5" t="s">
        <v>14</v>
      </c>
      <c r="B21" s="43">
        <v>319.8</v>
      </c>
      <c r="C21" s="60">
        <v>319.8</v>
      </c>
      <c r="D21" s="43">
        <v>319.89999999999998</v>
      </c>
      <c r="E21" s="72">
        <f>B21+C21+D21</f>
        <v>959.5</v>
      </c>
      <c r="F21" s="44">
        <v>88295.61</v>
      </c>
      <c r="G21" s="44">
        <v>82776.259999999995</v>
      </c>
      <c r="H21" s="44">
        <v>80191.289999999994</v>
      </c>
      <c r="I21" s="44">
        <v>85041.96</v>
      </c>
      <c r="J21" s="44">
        <v>84062.04</v>
      </c>
      <c r="K21" s="44">
        <v>84850.35</v>
      </c>
      <c r="L21" s="44">
        <v>80663.899999999994</v>
      </c>
      <c r="M21" s="44">
        <v>69641.77</v>
      </c>
      <c r="N21" s="44">
        <v>69641.77</v>
      </c>
      <c r="O21" s="86">
        <f>(F21+G21+H21+I21+J21+K21+L21+M21+N21)/1000</f>
        <v>725.16495000000009</v>
      </c>
      <c r="P21" s="20">
        <f>O21-E21</f>
        <v>-234.33504999999991</v>
      </c>
      <c r="Q21" s="21">
        <f t="shared" ref="Q21:Q31" si="8">P21/E21*100</f>
        <v>-24.422621156852518</v>
      </c>
    </row>
    <row r="22" spans="1:17" x14ac:dyDescent="0.25">
      <c r="A22" s="5" t="s">
        <v>15</v>
      </c>
      <c r="B22" s="43">
        <v>70.400000000000006</v>
      </c>
      <c r="C22" s="60">
        <v>70.3</v>
      </c>
      <c r="D22" s="43">
        <v>70.400000000000006</v>
      </c>
      <c r="E22" s="72">
        <f>B22+C22+D22</f>
        <v>211.1</v>
      </c>
      <c r="F22" s="44">
        <v>19425.02</v>
      </c>
      <c r="G22" s="44">
        <v>19098.68</v>
      </c>
      <c r="H22" s="44">
        <v>17642.080000000002</v>
      </c>
      <c r="I22" s="44">
        <v>18709.22</v>
      </c>
      <c r="J22" s="44">
        <v>18493.64</v>
      </c>
      <c r="K22" s="44">
        <v>18667.07</v>
      </c>
      <c r="L22" s="44">
        <v>18290.810000000001</v>
      </c>
      <c r="M22" s="44">
        <v>15321.18</v>
      </c>
      <c r="N22" s="44">
        <v>15321.18</v>
      </c>
      <c r="O22" s="86">
        <f>(F22+G22+H22+I22+J22+K22+L22+M22+N22)/1000</f>
        <v>160.96887999999998</v>
      </c>
      <c r="P22" s="20">
        <f>O22-E22</f>
        <v>-50.13112000000001</v>
      </c>
      <c r="Q22" s="21">
        <f t="shared" si="8"/>
        <v>-23.747569872098538</v>
      </c>
    </row>
    <row r="23" spans="1:17" ht="30" x14ac:dyDescent="0.25">
      <c r="A23" s="5" t="s">
        <v>17</v>
      </c>
      <c r="B23" s="43">
        <f t="shared" ref="B23:P23" si="9">B24</f>
        <v>0.6</v>
      </c>
      <c r="C23" s="60">
        <f t="shared" si="9"/>
        <v>0.7</v>
      </c>
      <c r="D23" s="60">
        <f t="shared" si="9"/>
        <v>0.7</v>
      </c>
      <c r="E23" s="72">
        <f t="shared" si="9"/>
        <v>1.9999999999999998</v>
      </c>
      <c r="F23" s="44">
        <f t="shared" si="9"/>
        <v>0</v>
      </c>
      <c r="G23" s="44">
        <f t="shared" si="9"/>
        <v>0</v>
      </c>
      <c r="H23" s="44">
        <f t="shared" si="9"/>
        <v>0</v>
      </c>
      <c r="I23" s="44">
        <f t="shared" si="9"/>
        <v>732.37</v>
      </c>
      <c r="J23" s="44">
        <f t="shared" si="9"/>
        <v>447.22</v>
      </c>
      <c r="K23" s="44">
        <f t="shared" si="9"/>
        <v>3475.03</v>
      </c>
      <c r="L23" s="44">
        <f t="shared" si="9"/>
        <v>431.49</v>
      </c>
      <c r="M23" s="44">
        <f t="shared" si="9"/>
        <v>776.42</v>
      </c>
      <c r="N23" s="44">
        <f t="shared" si="9"/>
        <v>663.54</v>
      </c>
      <c r="O23" s="89">
        <f>O24</f>
        <v>6.5260700000000007</v>
      </c>
      <c r="P23" s="25">
        <f t="shared" si="9"/>
        <v>4.5260700000000007</v>
      </c>
      <c r="Q23" s="21">
        <f t="shared" si="8"/>
        <v>226.30350000000007</v>
      </c>
    </row>
    <row r="24" spans="1:17" ht="25.5" x14ac:dyDescent="0.25">
      <c r="A24" s="13" t="s">
        <v>23</v>
      </c>
      <c r="B24" s="45">
        <v>0.6</v>
      </c>
      <c r="C24" s="62">
        <v>0.7</v>
      </c>
      <c r="D24" s="45">
        <v>0.7</v>
      </c>
      <c r="E24" s="73">
        <f>B24+C24+D24</f>
        <v>1.9999999999999998</v>
      </c>
      <c r="F24" s="46">
        <v>0</v>
      </c>
      <c r="G24" s="46">
        <v>0</v>
      </c>
      <c r="H24" s="46">
        <v>0</v>
      </c>
      <c r="I24" s="46">
        <v>732.37</v>
      </c>
      <c r="J24" s="46">
        <v>447.22</v>
      </c>
      <c r="K24" s="46">
        <v>3475.03</v>
      </c>
      <c r="L24" s="46">
        <v>431.49</v>
      </c>
      <c r="M24" s="46">
        <v>776.42</v>
      </c>
      <c r="N24" s="46">
        <v>663.54</v>
      </c>
      <c r="O24" s="90">
        <f>(F24++G24+H24+I24+J24+K24+L24+M24+N24)/1000</f>
        <v>6.5260700000000007</v>
      </c>
      <c r="P24" s="20">
        <f t="shared" ref="P24:P31" si="10">O24-E24</f>
        <v>4.5260700000000007</v>
      </c>
      <c r="Q24" s="21">
        <f t="shared" si="8"/>
        <v>226.30350000000007</v>
      </c>
    </row>
    <row r="25" spans="1:17" ht="30" x14ac:dyDescent="0.25">
      <c r="A25" s="5" t="s">
        <v>18</v>
      </c>
      <c r="B25" s="43">
        <f t="shared" ref="B25:E25" si="11">B26+B27+B28</f>
        <v>47.5</v>
      </c>
      <c r="C25" s="60">
        <f t="shared" si="11"/>
        <v>115.5</v>
      </c>
      <c r="D25" s="60">
        <f t="shared" si="11"/>
        <v>118.9</v>
      </c>
      <c r="E25" s="72">
        <f t="shared" si="11"/>
        <v>281.90000000000003</v>
      </c>
      <c r="F25" s="44">
        <f>F26+F27+F28</f>
        <v>6957.9299999999994</v>
      </c>
      <c r="G25" s="44">
        <f>G26+G27+G28</f>
        <v>7187.97</v>
      </c>
      <c r="H25" s="44">
        <f>H26+H27+H28</f>
        <v>44973.91</v>
      </c>
      <c r="I25" s="44">
        <f>I26+I27+I28</f>
        <v>22141.5</v>
      </c>
      <c r="J25" s="44">
        <f t="shared" ref="J25:N25" si="12">J26+J27+J28</f>
        <v>17244.8</v>
      </c>
      <c r="K25" s="44">
        <f t="shared" si="12"/>
        <v>26193.010000000002</v>
      </c>
      <c r="L25" s="44">
        <f t="shared" si="12"/>
        <v>17793.5</v>
      </c>
      <c r="M25" s="44">
        <f t="shared" si="12"/>
        <v>41946</v>
      </c>
      <c r="N25" s="44">
        <f t="shared" si="12"/>
        <v>16822</v>
      </c>
      <c r="O25" s="89">
        <f>O26+O27+O28</f>
        <v>201.26061999999999</v>
      </c>
      <c r="P25" s="20">
        <f t="shared" si="10"/>
        <v>-80.639380000000045</v>
      </c>
      <c r="Q25" s="21">
        <f t="shared" si="8"/>
        <v>-28.605668676835773</v>
      </c>
    </row>
    <row r="26" spans="1:17" ht="25.5" x14ac:dyDescent="0.25">
      <c r="A26" s="14" t="s">
        <v>51</v>
      </c>
      <c r="B26" s="47">
        <v>27</v>
      </c>
      <c r="C26" s="63">
        <v>96.5</v>
      </c>
      <c r="D26" s="47">
        <v>101.8</v>
      </c>
      <c r="E26" s="73">
        <f t="shared" ref="E26:E31" si="13">B26+C26+D26</f>
        <v>225.3</v>
      </c>
      <c r="F26" s="44">
        <v>305.89999999999998</v>
      </c>
      <c r="G26" s="44"/>
      <c r="H26" s="44">
        <v>34560</v>
      </c>
      <c r="I26" s="44">
        <v>8269.7999999999993</v>
      </c>
      <c r="J26" s="44">
        <v>443</v>
      </c>
      <c r="K26" s="44">
        <v>6527.2</v>
      </c>
      <c r="L26" s="44">
        <v>2500</v>
      </c>
      <c r="M26" s="44">
        <v>18932</v>
      </c>
      <c r="N26" s="44">
        <v>0</v>
      </c>
      <c r="O26" s="89">
        <f>(F26+G26+H26+I26+J26+K26+L26+M26+N26)/1000</f>
        <v>71.537899999999993</v>
      </c>
      <c r="P26" s="20">
        <f t="shared" si="10"/>
        <v>-153.76210000000003</v>
      </c>
      <c r="Q26" s="21">
        <f t="shared" si="8"/>
        <v>-68.247714158899257</v>
      </c>
    </row>
    <row r="27" spans="1:17" ht="25.5" x14ac:dyDescent="0.25">
      <c r="A27" s="14" t="s">
        <v>24</v>
      </c>
      <c r="B27" s="48">
        <v>20</v>
      </c>
      <c r="C27" s="64">
        <v>18.5</v>
      </c>
      <c r="D27" s="48">
        <v>16.600000000000001</v>
      </c>
      <c r="E27" s="73">
        <f t="shared" si="13"/>
        <v>55.1</v>
      </c>
      <c r="F27" s="44">
        <v>6652.03</v>
      </c>
      <c r="G27" s="44">
        <v>7187.97</v>
      </c>
      <c r="H27" s="44">
        <v>8356.91</v>
      </c>
      <c r="I27" s="44">
        <v>13590.7</v>
      </c>
      <c r="J27" s="44">
        <v>16801.8</v>
      </c>
      <c r="K27" s="44">
        <v>19665.810000000001</v>
      </c>
      <c r="L27" s="44">
        <v>15293.5</v>
      </c>
      <c r="M27" s="44">
        <v>23014</v>
      </c>
      <c r="N27" s="44">
        <v>16822</v>
      </c>
      <c r="O27" s="89">
        <f>(F27+G27+H27+I27+J27+K27+L27+M27+N27)/1000</f>
        <v>127.38472</v>
      </c>
      <c r="P27" s="20">
        <f t="shared" si="10"/>
        <v>72.284719999999993</v>
      </c>
      <c r="Q27" s="21">
        <f t="shared" si="8"/>
        <v>131.1882395644283</v>
      </c>
    </row>
    <row r="28" spans="1:17" x14ac:dyDescent="0.25">
      <c r="A28" s="13" t="s">
        <v>31</v>
      </c>
      <c r="B28" s="47">
        <v>0.5</v>
      </c>
      <c r="C28" s="63">
        <v>0.5</v>
      </c>
      <c r="D28" s="47">
        <v>0.5</v>
      </c>
      <c r="E28" s="73">
        <f t="shared" si="13"/>
        <v>1.5</v>
      </c>
      <c r="F28" s="44"/>
      <c r="G28" s="44"/>
      <c r="H28" s="44">
        <v>2057</v>
      </c>
      <c r="I28" s="44">
        <v>281</v>
      </c>
      <c r="J28" s="44"/>
      <c r="K28" s="44"/>
      <c r="L28" s="44"/>
      <c r="M28" s="44"/>
      <c r="N28" s="44"/>
      <c r="O28" s="89">
        <f>(F28+G28+H28+I28+J28+K28+L28+M28+N28)/1000</f>
        <v>2.3380000000000001</v>
      </c>
      <c r="P28" s="20">
        <f t="shared" si="10"/>
        <v>0.83800000000000008</v>
      </c>
      <c r="Q28" s="21">
        <f t="shared" si="8"/>
        <v>55.866666666666674</v>
      </c>
    </row>
    <row r="29" spans="1:17" ht="30" x14ac:dyDescent="0.25">
      <c r="A29" s="5" t="s">
        <v>19</v>
      </c>
      <c r="B29" s="49">
        <f t="shared" ref="B29:D29" si="14">B30+B31</f>
        <v>1.1000000000000001</v>
      </c>
      <c r="C29" s="65">
        <f t="shared" si="14"/>
        <v>1</v>
      </c>
      <c r="D29" s="65">
        <f t="shared" si="14"/>
        <v>1.1000000000000001</v>
      </c>
      <c r="E29" s="73">
        <f t="shared" si="13"/>
        <v>3.2</v>
      </c>
      <c r="F29" s="50">
        <f t="shared" ref="F29:O29" si="15">F30+F31</f>
        <v>0</v>
      </c>
      <c r="G29" s="50">
        <f t="shared" si="15"/>
        <v>0</v>
      </c>
      <c r="H29" s="50">
        <f t="shared" si="15"/>
        <v>0</v>
      </c>
      <c r="I29" s="50">
        <f t="shared" si="15"/>
        <v>0</v>
      </c>
      <c r="J29" s="50">
        <f t="shared" si="15"/>
        <v>638</v>
      </c>
      <c r="K29" s="50">
        <f t="shared" si="15"/>
        <v>0</v>
      </c>
      <c r="L29" s="50">
        <f t="shared" si="15"/>
        <v>0</v>
      </c>
      <c r="M29" s="50">
        <f t="shared" si="15"/>
        <v>0</v>
      </c>
      <c r="N29" s="50">
        <f t="shared" si="15"/>
        <v>0</v>
      </c>
      <c r="O29" s="91">
        <f t="shared" si="15"/>
        <v>0.63800000000000001</v>
      </c>
      <c r="P29" s="20">
        <f t="shared" si="10"/>
        <v>-2.5620000000000003</v>
      </c>
      <c r="Q29" s="21">
        <f t="shared" si="8"/>
        <v>-80.0625</v>
      </c>
    </row>
    <row r="30" spans="1:17" ht="25.5" x14ac:dyDescent="0.25">
      <c r="A30" s="13" t="s">
        <v>36</v>
      </c>
      <c r="B30" s="47">
        <v>0.8</v>
      </c>
      <c r="C30" s="63">
        <v>0.8</v>
      </c>
      <c r="D30" s="47">
        <v>0.8</v>
      </c>
      <c r="E30" s="73">
        <f t="shared" si="13"/>
        <v>2.4000000000000004</v>
      </c>
      <c r="F30" s="44"/>
      <c r="G30" s="44"/>
      <c r="H30" s="44"/>
      <c r="I30" s="44"/>
      <c r="J30" s="44">
        <v>638</v>
      </c>
      <c r="K30" s="44"/>
      <c r="L30" s="44"/>
      <c r="M30" s="44"/>
      <c r="N30" s="44"/>
      <c r="O30" s="89">
        <f>(F30+G30+H30+I30+J30+K30+L30+M30+N30)/1000</f>
        <v>0.63800000000000001</v>
      </c>
      <c r="P30" s="20">
        <f t="shared" si="10"/>
        <v>-1.7620000000000005</v>
      </c>
      <c r="Q30" s="21">
        <f t="shared" si="8"/>
        <v>-73.416666666666671</v>
      </c>
    </row>
    <row r="31" spans="1:17" ht="25.5" x14ac:dyDescent="0.25">
      <c r="A31" s="13" t="s">
        <v>37</v>
      </c>
      <c r="B31" s="47">
        <v>0.3</v>
      </c>
      <c r="C31" s="63">
        <v>0.2</v>
      </c>
      <c r="D31" s="47">
        <v>0.3</v>
      </c>
      <c r="E31" s="73">
        <f t="shared" si="13"/>
        <v>0.8</v>
      </c>
      <c r="F31" s="44"/>
      <c r="G31" s="44"/>
      <c r="H31" s="44"/>
      <c r="I31" s="44"/>
      <c r="J31" s="44"/>
      <c r="K31" s="44"/>
      <c r="L31" s="44"/>
      <c r="M31" s="44"/>
      <c r="N31" s="44"/>
      <c r="O31" s="89">
        <f>(F31+G31+H31+I31+J31+K31+L31+M31+N31)/1000</f>
        <v>0</v>
      </c>
      <c r="P31" s="20">
        <f t="shared" si="10"/>
        <v>-0.8</v>
      </c>
      <c r="Q31" s="21">
        <f t="shared" si="8"/>
        <v>-100</v>
      </c>
    </row>
    <row r="32" spans="1:17" ht="30" x14ac:dyDescent="0.25">
      <c r="A32" s="5" t="s">
        <v>20</v>
      </c>
      <c r="B32" s="51"/>
      <c r="C32" s="66"/>
      <c r="D32" s="51"/>
      <c r="E32" s="75"/>
      <c r="F32" s="52"/>
      <c r="G32" s="52"/>
      <c r="H32" s="52"/>
      <c r="I32" s="52"/>
      <c r="J32" s="52"/>
      <c r="K32" s="52"/>
      <c r="L32" s="52"/>
      <c r="M32" s="52"/>
      <c r="N32" s="52"/>
      <c r="O32" s="89">
        <f>(F32+G32+H32+I32+J32+K32+L32+M32+N32)/1000</f>
        <v>0</v>
      </c>
      <c r="P32" s="23">
        <f>O32-H32</f>
        <v>0</v>
      </c>
      <c r="Q32" s="21"/>
    </row>
    <row r="33" spans="1:17" ht="45" x14ac:dyDescent="0.25">
      <c r="A33" s="5" t="s">
        <v>21</v>
      </c>
      <c r="B33" s="53">
        <f t="shared" ref="B33" si="16">SUM(B34:B50)</f>
        <v>101</v>
      </c>
      <c r="C33" s="67">
        <f t="shared" ref="C33:E33" si="17">SUM(C34:C50)</f>
        <v>125</v>
      </c>
      <c r="D33" s="67">
        <f t="shared" si="17"/>
        <v>128.1</v>
      </c>
      <c r="E33" s="76">
        <f t="shared" si="17"/>
        <v>354.09999999999997</v>
      </c>
      <c r="F33" s="54">
        <f>SUM(F34:F50)</f>
        <v>1701.35</v>
      </c>
      <c r="G33" s="54">
        <f>SUM(G34:G50)</f>
        <v>1446.22</v>
      </c>
      <c r="H33" s="55">
        <f>SUM(H34:H50)</f>
        <v>5373.1200000000008</v>
      </c>
      <c r="I33" s="55">
        <f>SUM(I34:I50)</f>
        <v>6135.62</v>
      </c>
      <c r="J33" s="55">
        <f t="shared" ref="J33:N33" si="18">SUM(J34:J50)</f>
        <v>25896.25</v>
      </c>
      <c r="K33" s="55">
        <f t="shared" si="18"/>
        <v>3597.3199999999997</v>
      </c>
      <c r="L33" s="55">
        <f t="shared" si="18"/>
        <v>7794.87</v>
      </c>
      <c r="M33" s="55">
        <f t="shared" si="18"/>
        <v>4170.1900000000005</v>
      </c>
      <c r="N33" s="55">
        <f t="shared" si="18"/>
        <v>6994.36</v>
      </c>
      <c r="O33" s="92">
        <f>SUM(O34:O50)</f>
        <v>63.109300000000005</v>
      </c>
      <c r="P33" s="26">
        <f t="shared" ref="P33" si="19">SUM(P34:P50)</f>
        <v>-290.99069999999995</v>
      </c>
      <c r="Q33" s="84">
        <f>P33/E33*100</f>
        <v>-82.177548715052239</v>
      </c>
    </row>
    <row r="34" spans="1:17" x14ac:dyDescent="0.25">
      <c r="A34" s="14" t="s">
        <v>25</v>
      </c>
      <c r="B34" s="47">
        <v>6.9</v>
      </c>
      <c r="C34" s="63">
        <v>7.3</v>
      </c>
      <c r="D34" s="47">
        <v>8.6</v>
      </c>
      <c r="E34" s="73">
        <f>B34+C34+D34</f>
        <v>22.799999999999997</v>
      </c>
      <c r="F34" s="44"/>
      <c r="G34" s="44"/>
      <c r="H34" s="44">
        <v>1562.41</v>
      </c>
      <c r="I34" s="44">
        <v>4608.47</v>
      </c>
      <c r="J34" s="44">
        <v>1732.37</v>
      </c>
      <c r="K34" s="44">
        <v>2085.77</v>
      </c>
      <c r="L34" s="44">
        <v>1934.75</v>
      </c>
      <c r="M34" s="44">
        <v>2229</v>
      </c>
      <c r="N34" s="44">
        <v>1827.98</v>
      </c>
      <c r="O34" s="89">
        <f>(F34+G34+H34+I34+J34+K34+L34+M34+N34)/1000</f>
        <v>15.98075</v>
      </c>
      <c r="P34" s="23">
        <f t="shared" ref="P34:P50" si="20">O34-E34</f>
        <v>-6.8192499999999967</v>
      </c>
      <c r="Q34" s="21">
        <f>P34/E34*100</f>
        <v>-29.908991228070164</v>
      </c>
    </row>
    <row r="35" spans="1:17" ht="25.5" x14ac:dyDescent="0.25">
      <c r="A35" s="14" t="s">
        <v>26</v>
      </c>
      <c r="B35" s="47"/>
      <c r="C35" s="63"/>
      <c r="D35" s="47"/>
      <c r="E35" s="74">
        <f>B35+C35</f>
        <v>0</v>
      </c>
      <c r="F35" s="44"/>
      <c r="G35" s="44"/>
      <c r="H35" s="44"/>
      <c r="I35" s="44"/>
      <c r="J35" s="44"/>
      <c r="K35" s="44"/>
      <c r="L35" s="44"/>
      <c r="M35" s="44"/>
      <c r="N35" s="44"/>
      <c r="O35" s="89">
        <f>(F35+G35+H35+I35+J35+K35+L35+M35+N35)/1000</f>
        <v>0</v>
      </c>
      <c r="P35" s="23">
        <f t="shared" si="20"/>
        <v>0</v>
      </c>
      <c r="Q35" s="21"/>
    </row>
    <row r="36" spans="1:17" x14ac:dyDescent="0.25">
      <c r="A36" s="15" t="s">
        <v>27</v>
      </c>
      <c r="B36" s="48">
        <v>0.7</v>
      </c>
      <c r="C36" s="64">
        <v>0.7</v>
      </c>
      <c r="D36" s="48">
        <v>0.8</v>
      </c>
      <c r="E36" s="73">
        <f>B36+C36+D36</f>
        <v>2.2000000000000002</v>
      </c>
      <c r="F36" s="44"/>
      <c r="G36" s="44"/>
      <c r="H36" s="44"/>
      <c r="I36" s="44"/>
      <c r="J36" s="44"/>
      <c r="K36" s="44"/>
      <c r="L36" s="44"/>
      <c r="M36" s="44"/>
      <c r="N36" s="44"/>
      <c r="O36" s="89">
        <f>(F36+G36+H36+I36+J36+K36+L36+M36+N36)/1000</f>
        <v>0</v>
      </c>
      <c r="P36" s="23">
        <f t="shared" si="20"/>
        <v>-2.2000000000000002</v>
      </c>
      <c r="Q36" s="21">
        <f>P36/E36*100</f>
        <v>-100</v>
      </c>
    </row>
    <row r="37" spans="1:17" x14ac:dyDescent="0.25">
      <c r="A37" s="14" t="s">
        <v>28</v>
      </c>
      <c r="B37" s="47">
        <v>8.4</v>
      </c>
      <c r="C37" s="63">
        <v>10.9</v>
      </c>
      <c r="D37" s="47">
        <v>13.7</v>
      </c>
      <c r="E37" s="73">
        <f>B37+C37+D37</f>
        <v>33</v>
      </c>
      <c r="F37" s="44"/>
      <c r="G37" s="44"/>
      <c r="H37" s="44">
        <v>2030.81</v>
      </c>
      <c r="I37" s="44"/>
      <c r="J37" s="44">
        <v>3182.99</v>
      </c>
      <c r="K37" s="44"/>
      <c r="L37" s="44">
        <v>1218.49</v>
      </c>
      <c r="M37" s="44"/>
      <c r="N37" s="44">
        <v>3742.51</v>
      </c>
      <c r="O37" s="89">
        <f>(F37+G37+H37+I37+J37+K37+L37+M37+N37)/1000</f>
        <v>10.174799999999999</v>
      </c>
      <c r="P37" s="23">
        <f t="shared" si="20"/>
        <v>-22.825200000000002</v>
      </c>
      <c r="Q37" s="21">
        <f>P37/E37*100</f>
        <v>-69.167272727272731</v>
      </c>
    </row>
    <row r="38" spans="1:17" ht="25.5" x14ac:dyDescent="0.25">
      <c r="A38" s="14" t="s">
        <v>29</v>
      </c>
      <c r="B38" s="47">
        <v>5.5</v>
      </c>
      <c r="C38" s="63">
        <v>5.5</v>
      </c>
      <c r="D38" s="47">
        <v>5.5</v>
      </c>
      <c r="E38" s="73">
        <f>B38+C38+D38</f>
        <v>16.5</v>
      </c>
      <c r="F38" s="44"/>
      <c r="G38" s="44"/>
      <c r="H38" s="44"/>
      <c r="I38" s="44"/>
      <c r="J38" s="44">
        <v>19372</v>
      </c>
      <c r="K38" s="44"/>
      <c r="L38" s="44"/>
      <c r="M38" s="44"/>
      <c r="N38" s="44"/>
      <c r="O38" s="89">
        <f>(F38+G38+H38+I38+J38+K38+L38+M38+N38)/1000</f>
        <v>19.372</v>
      </c>
      <c r="P38" s="23">
        <f t="shared" si="20"/>
        <v>2.8719999999999999</v>
      </c>
      <c r="Q38" s="21">
        <f>P38/E38*100</f>
        <v>17.406060606060606</v>
      </c>
    </row>
    <row r="39" spans="1:17" ht="25.5" x14ac:dyDescent="0.25">
      <c r="A39" s="14" t="s">
        <v>43</v>
      </c>
      <c r="B39" s="45"/>
      <c r="C39" s="62"/>
      <c r="D39" s="45"/>
      <c r="E39" s="73"/>
      <c r="F39" s="46"/>
      <c r="G39" s="46"/>
      <c r="H39" s="46"/>
      <c r="I39" s="46"/>
      <c r="J39" s="46"/>
      <c r="K39" s="46"/>
      <c r="L39" s="46"/>
      <c r="M39" s="46"/>
      <c r="N39" s="46"/>
      <c r="O39" s="89">
        <f>(F39+G39+H39+I39+J39+K39+L39+M39+N39)/100</f>
        <v>0</v>
      </c>
      <c r="P39" s="23">
        <f t="shared" si="20"/>
        <v>0</v>
      </c>
      <c r="Q39" s="24"/>
    </row>
    <row r="40" spans="1:17" ht="38.25" x14ac:dyDescent="0.25">
      <c r="A40" s="14" t="s">
        <v>44</v>
      </c>
      <c r="B40" s="45"/>
      <c r="C40" s="62"/>
      <c r="D40" s="45"/>
      <c r="E40" s="73"/>
      <c r="F40" s="46"/>
      <c r="G40" s="46"/>
      <c r="H40" s="46"/>
      <c r="I40" s="46"/>
      <c r="J40" s="46"/>
      <c r="K40" s="46"/>
      <c r="L40" s="46"/>
      <c r="M40" s="46"/>
      <c r="N40" s="46"/>
      <c r="O40" s="89">
        <f t="shared" ref="O40:O50" si="21">(F40+G40+H40+I40+J40+K40+L40+M40+N40)/1000</f>
        <v>0</v>
      </c>
      <c r="P40" s="23">
        <f t="shared" si="20"/>
        <v>0</v>
      </c>
      <c r="Q40" s="24"/>
    </row>
    <row r="41" spans="1:17" ht="25.5" x14ac:dyDescent="0.25">
      <c r="A41" s="14" t="s">
        <v>45</v>
      </c>
      <c r="B41" s="45">
        <v>9</v>
      </c>
      <c r="C41" s="62">
        <v>9</v>
      </c>
      <c r="D41" s="45">
        <v>18</v>
      </c>
      <c r="E41" s="73">
        <f>B41+C41+D41</f>
        <v>36</v>
      </c>
      <c r="F41" s="46"/>
      <c r="G41" s="46"/>
      <c r="H41" s="46"/>
      <c r="I41" s="46"/>
      <c r="J41" s="46"/>
      <c r="K41" s="46"/>
      <c r="L41" s="46"/>
      <c r="M41" s="46"/>
      <c r="N41" s="46"/>
      <c r="O41" s="89">
        <f t="shared" si="21"/>
        <v>0</v>
      </c>
      <c r="P41" s="23">
        <f t="shared" si="20"/>
        <v>-36</v>
      </c>
      <c r="Q41" s="21">
        <f>P41/E41*100</f>
        <v>-100</v>
      </c>
    </row>
    <row r="42" spans="1:17" ht="25.5" x14ac:dyDescent="0.25">
      <c r="A42" s="14" t="s">
        <v>46</v>
      </c>
      <c r="B42" s="45">
        <v>9</v>
      </c>
      <c r="C42" s="62">
        <v>18</v>
      </c>
      <c r="D42" s="45">
        <v>9</v>
      </c>
      <c r="E42" s="73">
        <f>B42+C42+D42</f>
        <v>36</v>
      </c>
      <c r="F42" s="46"/>
      <c r="G42" s="46"/>
      <c r="H42" s="46"/>
      <c r="I42" s="46"/>
      <c r="J42" s="46"/>
      <c r="K42" s="46"/>
      <c r="L42" s="46"/>
      <c r="M42" s="46"/>
      <c r="N42" s="46"/>
      <c r="O42" s="89">
        <f t="shared" si="21"/>
        <v>0</v>
      </c>
      <c r="P42" s="23">
        <f t="shared" si="20"/>
        <v>-36</v>
      </c>
      <c r="Q42" s="21">
        <f>P42/E42*100</f>
        <v>-100</v>
      </c>
    </row>
    <row r="43" spans="1:17" x14ac:dyDescent="0.25">
      <c r="A43" s="14" t="s">
        <v>47</v>
      </c>
      <c r="B43" s="45">
        <v>40</v>
      </c>
      <c r="C43" s="62">
        <v>0</v>
      </c>
      <c r="D43" s="45">
        <v>0</v>
      </c>
      <c r="E43" s="73">
        <f>B43+C43+D43</f>
        <v>40</v>
      </c>
      <c r="F43" s="46"/>
      <c r="G43" s="46"/>
      <c r="H43" s="46"/>
      <c r="I43" s="46"/>
      <c r="J43" s="46"/>
      <c r="K43" s="46"/>
      <c r="L43" s="46"/>
      <c r="M43" s="46"/>
      <c r="N43" s="46"/>
      <c r="O43" s="89">
        <f t="shared" si="21"/>
        <v>0</v>
      </c>
      <c r="P43" s="23">
        <f t="shared" si="20"/>
        <v>-40</v>
      </c>
      <c r="Q43" s="21">
        <f>P43/E43*100</f>
        <v>-100</v>
      </c>
    </row>
    <row r="44" spans="1:17" ht="51" x14ac:dyDescent="0.25">
      <c r="A44" s="16" t="s">
        <v>48</v>
      </c>
      <c r="B44" s="45"/>
      <c r="C44" s="62"/>
      <c r="D44" s="45"/>
      <c r="E44" s="73"/>
      <c r="F44" s="46"/>
      <c r="G44" s="46"/>
      <c r="H44" s="46"/>
      <c r="I44" s="46"/>
      <c r="J44" s="46"/>
      <c r="K44" s="46"/>
      <c r="L44" s="46"/>
      <c r="M44" s="46"/>
      <c r="N44" s="46"/>
      <c r="O44" s="89">
        <f t="shared" si="21"/>
        <v>0</v>
      </c>
      <c r="P44" s="23">
        <f t="shared" si="20"/>
        <v>0</v>
      </c>
      <c r="Q44" s="24"/>
    </row>
    <row r="45" spans="1:17" ht="25.5" x14ac:dyDescent="0.25">
      <c r="A45" s="16" t="s">
        <v>50</v>
      </c>
      <c r="B45" s="45">
        <v>20</v>
      </c>
      <c r="C45" s="62">
        <v>5</v>
      </c>
      <c r="D45" s="45">
        <v>5</v>
      </c>
      <c r="E45" s="73">
        <f t="shared" ref="E45:E50" si="22">B45+C45+D45</f>
        <v>30</v>
      </c>
      <c r="F45" s="46"/>
      <c r="G45" s="46"/>
      <c r="H45" s="46"/>
      <c r="I45" s="46"/>
      <c r="J45" s="46"/>
      <c r="K45" s="46"/>
      <c r="L45" s="46"/>
      <c r="M45" s="46"/>
      <c r="N45" s="46"/>
      <c r="O45" s="89">
        <f t="shared" si="21"/>
        <v>0</v>
      </c>
      <c r="P45" s="23">
        <f t="shared" si="20"/>
        <v>-30</v>
      </c>
      <c r="Q45" s="21">
        <f>P45/E45*100</f>
        <v>-100</v>
      </c>
    </row>
    <row r="46" spans="1:17" ht="38.25" x14ac:dyDescent="0.25">
      <c r="A46" s="16" t="s">
        <v>49</v>
      </c>
      <c r="B46" s="45">
        <v>0</v>
      </c>
      <c r="C46" s="62">
        <v>65</v>
      </c>
      <c r="D46" s="45">
        <v>65</v>
      </c>
      <c r="E46" s="73">
        <f t="shared" si="22"/>
        <v>130</v>
      </c>
      <c r="F46" s="46"/>
      <c r="G46" s="46"/>
      <c r="H46" s="46"/>
      <c r="I46" s="46"/>
      <c r="J46" s="46"/>
      <c r="K46" s="46"/>
      <c r="L46" s="46"/>
      <c r="M46" s="46"/>
      <c r="N46" s="46"/>
      <c r="O46" s="89">
        <f t="shared" si="21"/>
        <v>0</v>
      </c>
      <c r="P46" s="23">
        <f t="shared" si="20"/>
        <v>-130</v>
      </c>
      <c r="Q46" s="21">
        <f>P46/E46*100</f>
        <v>-100</v>
      </c>
    </row>
    <row r="47" spans="1:17" x14ac:dyDescent="0.25">
      <c r="A47" s="14" t="s">
        <v>30</v>
      </c>
      <c r="B47" s="47">
        <v>0.7</v>
      </c>
      <c r="C47" s="63">
        <v>0.8</v>
      </c>
      <c r="D47" s="47">
        <v>0.7</v>
      </c>
      <c r="E47" s="73">
        <f t="shared" si="22"/>
        <v>2.2000000000000002</v>
      </c>
      <c r="F47" s="44">
        <v>770</v>
      </c>
      <c r="G47" s="44">
        <v>563.9</v>
      </c>
      <c r="H47" s="44">
        <v>972.76</v>
      </c>
      <c r="I47" s="44">
        <v>700.04</v>
      </c>
      <c r="J47" s="44">
        <v>700</v>
      </c>
      <c r="K47" s="44">
        <v>685</v>
      </c>
      <c r="L47" s="44">
        <v>722.8</v>
      </c>
      <c r="M47" s="44">
        <v>355</v>
      </c>
      <c r="N47" s="44">
        <v>692.24</v>
      </c>
      <c r="O47" s="89">
        <f t="shared" si="21"/>
        <v>6.16174</v>
      </c>
      <c r="P47" s="23">
        <f t="shared" si="20"/>
        <v>3.9617399999999998</v>
      </c>
      <c r="Q47" s="21">
        <f>P47/E47*100</f>
        <v>180.07909090909089</v>
      </c>
    </row>
    <row r="48" spans="1:17" ht="25.5" x14ac:dyDescent="0.25">
      <c r="A48" s="13" t="s">
        <v>32</v>
      </c>
      <c r="B48" s="47">
        <v>0.8</v>
      </c>
      <c r="C48" s="63">
        <v>0.8</v>
      </c>
      <c r="D48" s="47">
        <v>0.8</v>
      </c>
      <c r="E48" s="73">
        <f t="shared" si="22"/>
        <v>2.4000000000000004</v>
      </c>
      <c r="F48" s="44">
        <v>931.35</v>
      </c>
      <c r="G48" s="44">
        <v>882.32</v>
      </c>
      <c r="H48" s="44">
        <v>807.14</v>
      </c>
      <c r="I48" s="44">
        <v>827.11</v>
      </c>
      <c r="J48" s="44">
        <v>908.89</v>
      </c>
      <c r="K48" s="44">
        <v>826.55</v>
      </c>
      <c r="L48" s="44">
        <v>918.83</v>
      </c>
      <c r="M48" s="44">
        <v>846.19</v>
      </c>
      <c r="N48" s="44">
        <v>731.63</v>
      </c>
      <c r="O48" s="89">
        <f t="shared" si="21"/>
        <v>7.6800100000000011</v>
      </c>
      <c r="P48" s="23">
        <f t="shared" si="20"/>
        <v>5.2800100000000008</v>
      </c>
      <c r="Q48" s="21">
        <f>P48/E48*100</f>
        <v>220.00041666666667</v>
      </c>
    </row>
    <row r="49" spans="1:17" x14ac:dyDescent="0.25">
      <c r="A49" s="13" t="s">
        <v>33</v>
      </c>
      <c r="B49" s="47">
        <v>0</v>
      </c>
      <c r="C49" s="63">
        <v>0</v>
      </c>
      <c r="D49" s="47">
        <v>1</v>
      </c>
      <c r="E49" s="73">
        <f t="shared" si="22"/>
        <v>1</v>
      </c>
      <c r="F49" s="44"/>
      <c r="G49" s="44"/>
      <c r="H49" s="44"/>
      <c r="I49" s="44"/>
      <c r="J49" s="44"/>
      <c r="K49" s="44"/>
      <c r="L49" s="44"/>
      <c r="M49" s="44">
        <v>740</v>
      </c>
      <c r="N49" s="44"/>
      <c r="O49" s="89">
        <f t="shared" si="21"/>
        <v>0.74</v>
      </c>
      <c r="P49" s="23">
        <f t="shared" si="20"/>
        <v>-0.26</v>
      </c>
      <c r="Q49" s="21"/>
    </row>
    <row r="50" spans="1:17" ht="38.25" x14ac:dyDescent="0.25">
      <c r="A50" s="13" t="s">
        <v>34</v>
      </c>
      <c r="B50" s="47">
        <v>0</v>
      </c>
      <c r="C50" s="63">
        <v>2</v>
      </c>
      <c r="D50" s="47">
        <v>0</v>
      </c>
      <c r="E50" s="73">
        <f t="shared" si="22"/>
        <v>2</v>
      </c>
      <c r="F50" s="44"/>
      <c r="G50" s="44"/>
      <c r="H50" s="44"/>
      <c r="I50" s="44"/>
      <c r="J50" s="44"/>
      <c r="K50" s="44"/>
      <c r="L50" s="44">
        <v>3000</v>
      </c>
      <c r="M50" s="44"/>
      <c r="N50" s="44"/>
      <c r="O50" s="89">
        <f t="shared" si="21"/>
        <v>3</v>
      </c>
      <c r="P50" s="23">
        <f t="shared" si="20"/>
        <v>1</v>
      </c>
      <c r="Q50" s="21">
        <f>P50/E50*100</f>
        <v>50</v>
      </c>
    </row>
    <row r="51" spans="1:17" x14ac:dyDescent="0.25">
      <c r="A51" s="5" t="s">
        <v>22</v>
      </c>
      <c r="B51" s="43">
        <f t="shared" ref="B51:E51" si="23">B52+B53+B54</f>
        <v>89.600000000000009</v>
      </c>
      <c r="C51" s="60">
        <f t="shared" si="23"/>
        <v>91.7</v>
      </c>
      <c r="D51" s="60">
        <f t="shared" si="23"/>
        <v>80.8</v>
      </c>
      <c r="E51" s="72">
        <f t="shared" si="23"/>
        <v>262.10000000000002</v>
      </c>
      <c r="F51" s="44">
        <f>F52+F53+F54</f>
        <v>56843.79</v>
      </c>
      <c r="G51" s="44">
        <f>G52+G53+G54</f>
        <v>56510.079999999994</v>
      </c>
      <c r="H51" s="44">
        <f>H52+H53+H54</f>
        <v>80737.95</v>
      </c>
      <c r="I51" s="44">
        <f>I52+I53+I54</f>
        <v>63671</v>
      </c>
      <c r="J51" s="44">
        <f t="shared" ref="J51:N51" si="24">J52+J53+J54</f>
        <v>38907.64</v>
      </c>
      <c r="K51" s="44">
        <f t="shared" si="24"/>
        <v>44252.05</v>
      </c>
      <c r="L51" s="44">
        <f t="shared" si="24"/>
        <v>43663.39</v>
      </c>
      <c r="M51" s="44">
        <f t="shared" si="24"/>
        <v>63255.86</v>
      </c>
      <c r="N51" s="44">
        <f t="shared" si="24"/>
        <v>42520.35</v>
      </c>
      <c r="O51" s="89">
        <f>O52+O53+O54</f>
        <v>490.36210999999992</v>
      </c>
      <c r="P51" s="25">
        <f t="shared" ref="P51" si="25">P52+P53+P54</f>
        <v>228.26210999999989</v>
      </c>
      <c r="Q51" s="21">
        <f>P51/E51*100</f>
        <v>87.08970240366267</v>
      </c>
    </row>
    <row r="52" spans="1:17" x14ac:dyDescent="0.25">
      <c r="A52" s="13" t="s">
        <v>35</v>
      </c>
      <c r="B52" s="47"/>
      <c r="C52" s="63"/>
      <c r="D52" s="47"/>
      <c r="E52" s="74"/>
      <c r="F52" s="44"/>
      <c r="G52" s="44"/>
      <c r="H52" s="44"/>
      <c r="I52" s="44"/>
      <c r="J52" s="44"/>
      <c r="K52" s="44"/>
      <c r="L52" s="44"/>
      <c r="M52" s="44"/>
      <c r="N52" s="44"/>
      <c r="O52" s="89">
        <f>(F52+G52+H52+I52+J52+K52+L52+M52+N52)/1000</f>
        <v>0</v>
      </c>
      <c r="P52" s="23">
        <f>O52-E52</f>
        <v>0</v>
      </c>
      <c r="Q52" s="24"/>
    </row>
    <row r="53" spans="1:17" ht="25.5" x14ac:dyDescent="0.25">
      <c r="A53" s="14" t="s">
        <v>42</v>
      </c>
      <c r="B53" s="47">
        <v>88.4</v>
      </c>
      <c r="C53" s="63">
        <v>90.2</v>
      </c>
      <c r="D53" s="47">
        <v>79.599999999999994</v>
      </c>
      <c r="E53" s="73">
        <f>B53+C53+D53</f>
        <v>258.20000000000005</v>
      </c>
      <c r="F53" s="44">
        <v>56843.79</v>
      </c>
      <c r="G53" s="44">
        <v>53984.45</v>
      </c>
      <c r="H53" s="44">
        <v>80737.95</v>
      </c>
      <c r="I53" s="44">
        <v>63671</v>
      </c>
      <c r="J53" s="44">
        <v>35894.06</v>
      </c>
      <c r="K53" s="44">
        <v>44252.05</v>
      </c>
      <c r="L53" s="44">
        <v>43663.39</v>
      </c>
      <c r="M53" s="44">
        <v>61629.04</v>
      </c>
      <c r="N53" s="44">
        <v>42520.35</v>
      </c>
      <c r="O53" s="89">
        <f>(F53+G53+H53+I53+J53+K53+L53+M53+N53)/1000</f>
        <v>483.19607999999994</v>
      </c>
      <c r="P53" s="23">
        <f>O53-E53</f>
        <v>224.99607999999989</v>
      </c>
      <c r="Q53" s="21">
        <f>P53/E53*100</f>
        <v>87.140232378001485</v>
      </c>
    </row>
    <row r="54" spans="1:17" x14ac:dyDescent="0.25">
      <c r="A54" s="14" t="s">
        <v>38</v>
      </c>
      <c r="B54" s="47">
        <v>1.2</v>
      </c>
      <c r="C54" s="63">
        <v>1.5</v>
      </c>
      <c r="D54" s="47">
        <v>1.2</v>
      </c>
      <c r="E54" s="73">
        <f>B54+C54+D54</f>
        <v>3.9000000000000004</v>
      </c>
      <c r="F54" s="44"/>
      <c r="G54" s="44">
        <v>2525.63</v>
      </c>
      <c r="H54" s="44"/>
      <c r="I54" s="44"/>
      <c r="J54" s="44">
        <v>3013.58</v>
      </c>
      <c r="K54" s="44"/>
      <c r="L54" s="44"/>
      <c r="M54" s="44">
        <v>1626.82</v>
      </c>
      <c r="N54" s="44"/>
      <c r="O54" s="89">
        <f>(F54+G54+H54+I54+J54+K54+L54+M54+N54)/1000</f>
        <v>7.1660300000000001</v>
      </c>
      <c r="P54" s="23">
        <f>O54-E54</f>
        <v>3.2660299999999998</v>
      </c>
      <c r="Q54" s="21">
        <f>P54/E54*100</f>
        <v>83.74435897435896</v>
      </c>
    </row>
    <row r="55" spans="1:17" ht="28.5" x14ac:dyDescent="0.25">
      <c r="A55" s="12" t="s">
        <v>3</v>
      </c>
      <c r="B55" s="40">
        <f t="shared" ref="B55:O55" si="26">B11-B20</f>
        <v>1.7999999999998408</v>
      </c>
      <c r="C55" s="40">
        <f t="shared" si="26"/>
        <v>4.2999999999999545</v>
      </c>
      <c r="D55" s="40">
        <f t="shared" si="26"/>
        <v>0.60000000000002274</v>
      </c>
      <c r="E55" s="40">
        <f t="shared" si="26"/>
        <v>6.7000000000002728</v>
      </c>
      <c r="F55" s="42">
        <f t="shared" si="26"/>
        <v>-40367.390000000014</v>
      </c>
      <c r="G55" s="42">
        <f t="shared" si="26"/>
        <v>-37584.499999999985</v>
      </c>
      <c r="H55" s="42">
        <f t="shared" si="26"/>
        <v>-56190.429999999993</v>
      </c>
      <c r="I55" s="42">
        <f t="shared" si="26"/>
        <v>-53298.66</v>
      </c>
      <c r="J55" s="42">
        <f t="shared" si="26"/>
        <v>25382.669999999984</v>
      </c>
      <c r="K55" s="42">
        <f t="shared" si="26"/>
        <v>-33627.810000000027</v>
      </c>
      <c r="L55" s="42">
        <f t="shared" si="26"/>
        <v>-49398.759999999995</v>
      </c>
      <c r="M55" s="42">
        <f t="shared" si="26"/>
        <v>213426.24000000005</v>
      </c>
      <c r="N55" s="42">
        <f t="shared" si="26"/>
        <v>-59794.530000000013</v>
      </c>
      <c r="O55" s="31">
        <f t="shared" si="26"/>
        <v>-91.453170000000227</v>
      </c>
      <c r="P55" s="22"/>
      <c r="Q55" s="31"/>
    </row>
    <row r="56" spans="1:17" x14ac:dyDescent="0.25">
      <c r="A56" s="5" t="s">
        <v>4</v>
      </c>
      <c r="B56" s="48">
        <f>B55*18/100</f>
        <v>0.32399999999997137</v>
      </c>
      <c r="C56" s="64">
        <f t="shared" ref="C56:D56" si="27">C55*18/100</f>
        <v>0.77399999999999181</v>
      </c>
      <c r="D56" s="64">
        <f t="shared" si="27"/>
        <v>0.10800000000000409</v>
      </c>
      <c r="E56" s="77">
        <f>E55*18/100</f>
        <v>1.206000000000049</v>
      </c>
      <c r="F56" s="44">
        <v>0</v>
      </c>
      <c r="G56" s="44">
        <v>0</v>
      </c>
      <c r="H56" s="44">
        <v>0</v>
      </c>
      <c r="I56" s="44">
        <v>0</v>
      </c>
      <c r="J56" s="44">
        <v>4220</v>
      </c>
      <c r="K56" s="44">
        <v>0</v>
      </c>
      <c r="L56" s="44">
        <v>0</v>
      </c>
      <c r="M56" s="44">
        <v>21178</v>
      </c>
      <c r="N56" s="44">
        <v>635</v>
      </c>
      <c r="O56" s="89">
        <f>(F56+G56+H56+I56+J56+K56+L56+M56+N56)/1000</f>
        <v>26.033000000000001</v>
      </c>
      <c r="P56" s="27"/>
      <c r="Q56" s="24"/>
    </row>
    <row r="57" spans="1:17" ht="29.25" thickBot="1" x14ac:dyDescent="0.3">
      <c r="A57" s="17" t="s">
        <v>5</v>
      </c>
      <c r="B57" s="56">
        <f t="shared" ref="B57:O57" si="28">B55-B56</f>
        <v>1.4759999999998694</v>
      </c>
      <c r="C57" s="68">
        <f t="shared" si="28"/>
        <v>3.5259999999999625</v>
      </c>
      <c r="D57" s="68">
        <f t="shared" si="28"/>
        <v>0.49200000000001864</v>
      </c>
      <c r="E57" s="56">
        <f t="shared" si="28"/>
        <v>5.4940000000002236</v>
      </c>
      <c r="F57" s="57">
        <f t="shared" si="28"/>
        <v>-40367.390000000014</v>
      </c>
      <c r="G57" s="57">
        <f t="shared" si="28"/>
        <v>-37584.499999999985</v>
      </c>
      <c r="H57" s="57">
        <f t="shared" si="28"/>
        <v>-56190.429999999993</v>
      </c>
      <c r="I57" s="57">
        <f t="shared" si="28"/>
        <v>-53298.66</v>
      </c>
      <c r="J57" s="57">
        <f t="shared" si="28"/>
        <v>21162.669999999984</v>
      </c>
      <c r="K57" s="57">
        <f t="shared" si="28"/>
        <v>-33627.810000000027</v>
      </c>
      <c r="L57" s="57">
        <f t="shared" si="28"/>
        <v>-49398.759999999995</v>
      </c>
      <c r="M57" s="57">
        <f t="shared" si="28"/>
        <v>192248.24000000005</v>
      </c>
      <c r="N57" s="57">
        <f t="shared" si="28"/>
        <v>-60429.530000000013</v>
      </c>
      <c r="O57" s="32">
        <f t="shared" si="28"/>
        <v>-117.48617000000023</v>
      </c>
      <c r="P57" s="28"/>
      <c r="Q57" s="32"/>
    </row>
    <row r="60" spans="1:17" x14ac:dyDescent="0.25">
      <c r="A60" s="95" t="s">
        <v>66</v>
      </c>
      <c r="O60" s="95" t="s">
        <v>67</v>
      </c>
    </row>
    <row r="62" spans="1:17" x14ac:dyDescent="0.25">
      <c r="A62" s="95" t="s">
        <v>68</v>
      </c>
      <c r="O62" s="95" t="s">
        <v>69</v>
      </c>
    </row>
  </sheetData>
  <mergeCells count="6">
    <mergeCell ref="P9:Q9"/>
    <mergeCell ref="B9:D9"/>
    <mergeCell ref="F9:N9"/>
    <mergeCell ref="A9:A10"/>
    <mergeCell ref="O9:O10"/>
    <mergeCell ref="E9:E10"/>
  </mergeCells>
  <pageMargins left="0.7" right="0.7" top="0.75" bottom="0.75" header="0.3" footer="0.3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міс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2021-12-06T06:28:48Z</cp:lastPrinted>
  <dcterms:created xsi:type="dcterms:W3CDTF">2006-09-28T05:33:49Z</dcterms:created>
  <dcterms:modified xsi:type="dcterms:W3CDTF">2022-11-14T07:37:47Z</dcterms:modified>
</cp:coreProperties>
</file>